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  <sheet name="ТР 2020г" sheetId="2" r:id="rId2"/>
  </sheets>
  <definedNames>
    <definedName name="_xlnm._FilterDatabase" localSheetId="0" hidden="1">МКД!$A$19:$G$46</definedName>
    <definedName name="_xlnm.Print_Area" localSheetId="0">МКД!$A$1:$G$46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F41" i="1" l="1"/>
  <c r="F32" i="1"/>
  <c r="F26" i="1"/>
  <c r="E45" i="1"/>
  <c r="F14" i="1"/>
  <c r="F13" i="1"/>
  <c r="F12" i="1"/>
  <c r="F11" i="1"/>
  <c r="F29" i="1" l="1"/>
  <c r="F20" i="1" l="1"/>
  <c r="F15" i="1" l="1"/>
  <c r="D43" i="1"/>
  <c r="E20" i="1" l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18" i="2"/>
  <c r="D18" i="2"/>
  <c r="E20" i="2" l="1"/>
  <c r="F39" i="1" s="1"/>
  <c r="E5" i="1"/>
  <c r="H42" i="1"/>
  <c r="H29" i="1"/>
  <c r="B15" i="1"/>
  <c r="B5" i="1" s="1"/>
  <c r="H26" i="1" l="1"/>
  <c r="H20" i="1"/>
  <c r="H32" i="1"/>
  <c r="F43" i="1"/>
  <c r="H46" i="1" s="1"/>
  <c r="F5" i="1" l="1"/>
</calcChain>
</file>

<file path=xl/sharedStrings.xml><?xml version="1.0" encoding="utf-8"?>
<sst xmlns="http://schemas.openxmlformats.org/spreadsheetml/2006/main" count="86" uniqueCount="69">
  <si>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</si>
  <si>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</si>
  <si>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</si>
  <si>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</si>
  <si>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</si>
  <si>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</si>
  <si>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</si>
  <si>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</si>
  <si>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</si>
  <si>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</si>
  <si>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</si>
  <si>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</si>
  <si>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</si>
  <si>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</si>
  <si>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</si>
  <si>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</si>
  <si>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</si>
  <si>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</si>
  <si>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</si>
  <si>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</si>
  <si>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</si>
  <si>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</si>
  <si>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</si>
  <si>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</si>
  <si>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</si>
  <si>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</si>
  <si>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</si>
  <si>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Выполненныеработы</t>
  </si>
  <si>
    <t>количество</t>
  </si>
  <si>
    <t>стоимость работ</t>
  </si>
  <si>
    <t>стоимость материалов</t>
  </si>
  <si>
    <t>Устройство полусфер</t>
  </si>
  <si>
    <t>Итого</t>
  </si>
  <si>
    <t>Задолженность собственников на 01.01.2021</t>
  </si>
  <si>
    <t>Вознаграждение провайдеров за проведение интернета жителям</t>
  </si>
  <si>
    <t>Невалинк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</si>
  <si>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</si>
  <si>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</si>
  <si>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</si>
  <si>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</si>
  <si>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</si>
  <si>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</si>
  <si>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</si>
  <si>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</si>
  <si>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</si>
  <si>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</si>
  <si>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</si>
  <si>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Замеры сопротивления изоляции</t>
  </si>
  <si>
    <t>ТО лифтового оборудования</t>
  </si>
  <si>
    <t>Замена светильников в МОП</t>
  </si>
  <si>
    <t>Ремонт МОП после вандальных действий</t>
  </si>
  <si>
    <t>Замена стекол армированных</t>
  </si>
  <si>
    <t>3,36 м</t>
  </si>
  <si>
    <t>Текущий ремонт 2020 год</t>
  </si>
  <si>
    <t>Бух.обслуживание,расчет ЖКУ</t>
  </si>
  <si>
    <t>Отчет УК "Энергия" по исполнению договора управления МКД  Столичная,11,к.3  за период 01.01.2020 - 31.12.2020г.</t>
  </si>
  <si>
    <t>8 шт</t>
  </si>
  <si>
    <t>Замена личинок замков</t>
  </si>
  <si>
    <t>6 шт</t>
  </si>
  <si>
    <t>20 шт</t>
  </si>
  <si>
    <t>Замена элемента дистанц.управления дымоудалением</t>
  </si>
  <si>
    <t>2 шт</t>
  </si>
  <si>
    <t>Установка решеток на выходы на тех этаж</t>
  </si>
  <si>
    <t>Замена козырька над входом в парадную</t>
  </si>
  <si>
    <t>1 шт</t>
  </si>
  <si>
    <t>Ремонт покрытия на площадке для отдыха взрослого населения</t>
  </si>
  <si>
    <t>Задолженность провайдеров на 01.01.2021</t>
  </si>
  <si>
    <t>Задолженность провайдеров на 01.01.2020</t>
  </si>
  <si>
    <t>Оплачено провайдерами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</si>
</sst>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5" fillId="0" borderId="4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165" fontId="6" fillId="0" borderId="5" xfId="3" applyNumberFormat="1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43" fontId="8" fillId="0" borderId="0" xfId="3" applyNumberFormat="1" applyFont="1"/>
    <xf numFmtId="165" fontId="8" fillId="0" borderId="14" xfId="3" applyNumberFormat="1" applyFont="1" applyBorder="1"/>
    <xf numFmtId="165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43" fontId="3" fillId="0" borderId="7" xfId="2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3" applyNumberFormat="1" applyFont="1" applyBorder="1" applyAlignment="1">
      <alignment vertical="center"/>
    </xf>
    <xf numFmtId="43" fontId="3" fillId="0" borderId="7" xfId="2" applyNumberFormat="1" applyFont="1" applyFill="1" applyBorder="1" applyAlignment="1">
      <alignment vertical="center" wrapText="1"/>
    </xf>
    <xf numFmtId="164" fontId="3" fillId="0" borderId="8" xfId="2" applyNumberFormat="1" applyFont="1" applyBorder="1" applyAlignment="1">
      <alignment horizontal="left" vertical="center" wrapText="1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43" fontId="3" fillId="0" borderId="17" xfId="2" applyNumberFormat="1" applyFont="1" applyBorder="1" applyAlignment="1">
      <alignment vertical="center"/>
    </xf>
    <xf numFmtId="43" fontId="3" fillId="0" borderId="18" xfId="3" applyNumberFormat="1" applyFont="1" applyBorder="1" applyAlignment="1">
      <alignment vertical="center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5" fontId="4" fillId="0" borderId="9" xfId="3" applyNumberFormat="1" applyFont="1" applyBorder="1"/>
    <xf numFmtId="165" fontId="3" fillId="0" borderId="21" xfId="3" applyNumberFormat="1" applyFont="1" applyBorder="1"/>
    <xf numFmtId="165" fontId="3" fillId="0" borderId="22" xfId="3" applyNumberFormat="1" applyFont="1" applyBorder="1"/>
    <xf numFmtId="165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5" fillId="0" borderId="20" xfId="3" applyNumberFormat="1" applyFont="1" applyBorder="1" applyAlignment="1">
      <alignment horizontal="center" vertical="center" wrapText="1"/>
    </xf>
    <xf numFmtId="165" fontId="4" fillId="0" borderId="23" xfId="2" applyNumberFormat="1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5" fontId="4" fillId="0" borderId="24" xfId="2" applyNumberFormat="1" applyFont="1" applyBorder="1"/>
    <xf numFmtId="165" fontId="4" fillId="0" borderId="25" xfId="3" applyNumberFormat="1" applyFont="1" applyBorder="1"/>
    <xf numFmtId="165" fontId="4" fillId="0" borderId="26" xfId="3" applyNumberFormat="1" applyFont="1" applyBorder="1"/>
    <xf numFmtId="165" fontId="4" fillId="0" borderId="27" xfId="2" applyNumberFormat="1" applyFont="1" applyFill="1" applyBorder="1" applyAlignment="1">
      <alignment horizontal="right" wrapText="1"/>
    </xf>
    <xf numFmtId="0" fontId="15" fillId="0" borderId="13" xfId="2" applyFont="1" applyBorder="1" applyAlignment="1">
      <alignment wrapText="1"/>
    </xf>
    <xf numFmtId="165" fontId="3" fillId="0" borderId="14" xfId="2" applyNumberFormat="1" applyFont="1" applyBorder="1"/>
    <xf numFmtId="165" fontId="3" fillId="0" borderId="0" xfId="3" applyNumberFormat="1" applyFont="1" applyBorder="1"/>
    <xf numFmtId="165" fontId="3" fillId="0" borderId="13" xfId="3" applyNumberFormat="1" applyFont="1" applyBorder="1"/>
    <xf numFmtId="4" fontId="3" fillId="0" borderId="28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29" xfId="2" applyFont="1" applyBorder="1"/>
    <xf numFmtId="165" fontId="3" fillId="0" borderId="29" xfId="2" applyNumberFormat="1" applyFont="1" applyBorder="1"/>
    <xf numFmtId="165" fontId="3" fillId="0" borderId="30" xfId="3" applyNumberFormat="1" applyFont="1" applyBorder="1"/>
    <xf numFmtId="165" fontId="3" fillId="0" borderId="12" xfId="3" applyNumberFormat="1" applyFont="1" applyBorder="1"/>
    <xf numFmtId="4" fontId="3" fillId="0" borderId="28" xfId="2" applyNumberFormat="1" applyFont="1" applyFill="1" applyBorder="1" applyAlignment="1">
      <alignment horizontal="right" wrapText="1"/>
    </xf>
    <xf numFmtId="165" fontId="4" fillId="0" borderId="34" xfId="2" applyNumberFormat="1" applyFont="1" applyBorder="1"/>
    <xf numFmtId="165" fontId="4" fillId="0" borderId="35" xfId="3" applyNumberFormat="1" applyFont="1" applyBorder="1"/>
    <xf numFmtId="165" fontId="4" fillId="0" borderId="36" xfId="3" applyNumberFormat="1" applyFont="1" applyBorder="1"/>
    <xf numFmtId="165" fontId="4" fillId="0" borderId="37" xfId="2" applyNumberFormat="1" applyFont="1" applyFill="1" applyBorder="1" applyAlignment="1">
      <alignment horizontal="right" wrapText="1"/>
    </xf>
    <xf numFmtId="0" fontId="4" fillId="0" borderId="29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1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3" fillId="0" borderId="33" xfId="2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5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7" xfId="2" applyNumberFormat="1" applyFont="1" applyFill="1" applyBorder="1" applyAlignment="1">
      <alignment horizontal="right" wrapText="1"/>
    </xf>
    <xf numFmtId="165" fontId="4" fillId="0" borderId="46" xfId="2" applyNumberFormat="1" applyFont="1" applyBorder="1"/>
    <xf numFmtId="165" fontId="4" fillId="0" borderId="40" xfId="3" applyNumberFormat="1" applyFont="1" applyBorder="1"/>
    <xf numFmtId="165" fontId="4" fillId="0" borderId="41" xfId="3" applyNumberFormat="1" applyFont="1" applyBorder="1"/>
    <xf numFmtId="165" fontId="4" fillId="0" borderId="42" xfId="2" applyNumberFormat="1" applyFont="1" applyFill="1" applyBorder="1" applyAlignment="1">
      <alignment horizontal="right" wrapText="1"/>
    </xf>
    <xf numFmtId="0" fontId="3" fillId="0" borderId="47" xfId="2" applyFont="1" applyBorder="1" applyAlignment="1">
      <alignment wrapText="1"/>
    </xf>
    <xf numFmtId="0" fontId="3" fillId="0" borderId="0" xfId="4" applyFont="1"/>
    <xf numFmtId="0" fontId="3" fillId="0" borderId="5" xfId="4" applyFont="1" applyBorder="1" applyAlignment="1">
      <alignment horizontal="center"/>
    </xf>
    <xf numFmtId="0" fontId="3" fillId="0" borderId="5" xfId="4" applyFont="1" applyBorder="1"/>
    <xf numFmtId="44" fontId="3" fillId="0" borderId="5" xfId="5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5" xfId="4" applyFont="1" applyBorder="1" applyAlignment="1">
      <alignment horizontal="center" vertical="center"/>
    </xf>
    <xf numFmtId="44" fontId="3" fillId="0" borderId="5" xfId="5" applyFont="1" applyBorder="1" applyAlignment="1">
      <alignment horizontal="center" vertical="center"/>
    </xf>
    <xf numFmtId="44" fontId="3" fillId="0" borderId="0" xfId="5" applyFont="1"/>
    <xf numFmtId="0" fontId="2" fillId="0" borderId="0" xfId="4" applyFont="1"/>
    <xf numFmtId="0" fontId="20" fillId="0" borderId="0" xfId="4" applyFont="1" applyAlignment="1">
      <alignment horizontal="center"/>
    </xf>
    <xf numFmtId="0" fontId="4" fillId="0" borderId="43" xfId="4" applyFont="1" applyFill="1" applyBorder="1" applyAlignment="1">
      <alignment horizontal="center" vertical="center"/>
    </xf>
    <xf numFmtId="44" fontId="4" fillId="0" borderId="0" xfId="5" applyFont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4" fillId="0" borderId="39" xfId="2" applyFont="1" applyBorder="1" applyAlignment="1">
      <alignment wrapText="1"/>
    </xf>
    <xf numFmtId="165" fontId="4" fillId="0" borderId="11" xfId="2" applyNumberFormat="1" applyFont="1" applyBorder="1"/>
    <xf numFmtId="165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10" fillId="0" borderId="11" xfId="2" applyFont="1" applyBorder="1" applyAlignment="1">
      <alignment wrapText="1"/>
    </xf>
    <xf numFmtId="0" fontId="3" fillId="0" borderId="11" xfId="2" applyFont="1" applyBorder="1" applyAlignment="1"/>
    <xf numFmtId="165" fontId="3" fillId="0" borderId="11" xfId="2" applyNumberFormat="1" applyFont="1" applyBorder="1" applyAlignment="1"/>
    <xf numFmtId="165" fontId="3" fillId="0" borderId="11" xfId="3" applyNumberFormat="1" applyFont="1" applyBorder="1" applyAlignment="1"/>
    <xf numFmtId="165" fontId="3" fillId="0" borderId="11" xfId="2" applyNumberFormat="1" applyFont="1" applyFill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1" xfId="2" applyFont="1" applyBorder="1"/>
    <xf numFmtId="165" fontId="3" fillId="0" borderId="11" xfId="2" applyNumberFormat="1" applyFont="1" applyBorder="1"/>
    <xf numFmtId="0" fontId="3" fillId="0" borderId="1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8" xfId="2" applyNumberFormat="1" applyFont="1" applyBorder="1"/>
    <xf numFmtId="165" fontId="4" fillId="0" borderId="49" xfId="3" applyNumberFormat="1" applyFont="1" applyBorder="1"/>
    <xf numFmtId="165" fontId="4" fillId="0" borderId="50" xfId="3" applyNumberFormat="1" applyFont="1" applyBorder="1"/>
    <xf numFmtId="165" fontId="4" fillId="0" borderId="51" xfId="2" applyNumberFormat="1" applyFont="1" applyFill="1" applyBorder="1" applyAlignment="1">
      <alignment horizontal="right" wrapText="1"/>
    </xf>
    <xf numFmtId="0" fontId="4" fillId="0" borderId="11" xfId="2" applyFont="1" applyBorder="1" applyAlignment="1">
      <alignment wrapText="1"/>
    </xf>
    <xf numFmtId="0" fontId="3" fillId="0" borderId="11" xfId="2" applyFont="1" applyBorder="1"/>
    <xf numFmtId="165" fontId="3" fillId="0" borderId="11" xfId="3" applyNumberFormat="1" applyFont="1" applyBorder="1"/>
    <xf numFmtId="165" fontId="3" fillId="0" borderId="11" xfId="2" applyNumberFormat="1" applyFont="1" applyFill="1" applyBorder="1" applyAlignment="1">
      <alignment horizontal="right" wrapText="1"/>
    </xf>
    <xf numFmtId="165" fontId="4" fillId="0" borderId="11" xfId="2" applyNumberFormat="1" applyFont="1" applyFill="1" applyBorder="1" applyAlignment="1">
      <alignment horizontal="right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wrapText="1"/>
    </xf>
    <xf numFmtId="165" fontId="4" fillId="0" borderId="14" xfId="2" applyNumberFormat="1" applyFont="1" applyBorder="1"/>
    <xf numFmtId="165" fontId="4" fillId="0" borderId="0" xfId="3" applyNumberFormat="1" applyFont="1" applyBorder="1"/>
    <xf numFmtId="165" fontId="4" fillId="0" borderId="13" xfId="3" applyNumberFormat="1" applyFont="1" applyBorder="1"/>
    <xf numFmtId="0" fontId="4" fillId="0" borderId="11" xfId="2" applyFont="1" applyBorder="1" applyAlignment="1">
      <alignment horizontal="right" wrapText="1"/>
    </xf>
    <xf numFmtId="0" fontId="0" fillId="0" borderId="14" xfId="0" applyBorder="1" applyAlignment="1">
      <alignment horizontal="left" vertical="top" wrapText="1"/>
    </xf>
    <xf numFmtId="4" fontId="3" fillId="0" borderId="52" xfId="2" applyNumberFormat="1" applyFont="1" applyFill="1" applyBorder="1" applyAlignment="1">
      <alignment horizontal="right" wrapText="1"/>
    </xf>
    <xf numFmtId="0" fontId="3" fillId="0" borderId="53" xfId="2" applyFont="1" applyBorder="1" applyAlignment="1">
      <alignment horizontal="left" wrapText="1"/>
    </xf>
    <xf numFmtId="44" fontId="4" fillId="0" borderId="0" xfId="5" applyFont="1"/>
    <xf numFmtId="0" fontId="0" fillId="0" borderId="0" xfId="0" applyAlignment="1">
      <alignment wrapText="1"/>
    </xf>
    <xf numFmtId="44" fontId="3" fillId="0" borderId="5" xfId="5" applyFont="1" applyBorder="1" applyAlignment="1">
      <alignment wrapText="1"/>
    </xf>
    <xf numFmtId="44" fontId="3" fillId="0" borderId="5" xfId="5" applyFont="1" applyBorder="1" applyAlignment="1">
      <alignment vertical="center" wrapText="1"/>
    </xf>
    <xf numFmtId="0" fontId="4" fillId="0" borderId="32" xfId="2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0" fillId="0" borderId="44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2" applyFont="1" applyAlignment="1">
      <alignment wrapText="1"/>
    </xf>
    <xf numFmtId="0" fontId="0" fillId="0" borderId="0" xfId="0" applyAlignment="1">
      <alignment wrapText="1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showWhiteSpace="0" view="pageBreakPreview" topLeftCell="A22" zoomScaleNormal="100" zoomScaleSheetLayoutView="100" workbookViewId="0">
      <selection activeCell="E44" sqref="E44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68" t="s">
        <v>55</v>
      </c>
      <c r="B1" s="169"/>
      <c r="C1" s="169"/>
      <c r="D1" s="169"/>
      <c r="E1" s="169"/>
      <c r="F1" s="169"/>
      <c r="G1" s="169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6" customFormat="1" ht="54" customHeight="1" thickBot="1" x14ac:dyDescent="0.35">
      <c r="A4" s="1"/>
      <c r="B4" s="103" t="s">
        <v>4</v>
      </c>
      <c r="C4" s="104" t="s">
        <v>2</v>
      </c>
      <c r="D4" s="105" t="s">
        <v>3</v>
      </c>
      <c r="E4" s="106" t="s">
        <v>33</v>
      </c>
      <c r="F4" s="107" t="s">
        <v>5</v>
      </c>
      <c r="G4" s="97"/>
      <c r="J4" s="5"/>
      <c r="K4" s="5"/>
    </row>
    <row r="5" spans="1:11" ht="25.5" customHeight="1" thickBot="1" x14ac:dyDescent="0.3">
      <c r="A5" s="17" t="s">
        <v>6</v>
      </c>
      <c r="B5" s="19">
        <f>B15+B43</f>
        <v>2409104.75</v>
      </c>
      <c r="C5" s="19">
        <f>C15+C43</f>
        <v>10148454.91</v>
      </c>
      <c r="D5" s="19">
        <f>D15+D43</f>
        <v>9942279.4800000004</v>
      </c>
      <c r="E5" s="19">
        <f>E15+E43</f>
        <v>2615280.1800000002</v>
      </c>
      <c r="F5" s="19">
        <f>F15+F43</f>
        <v>10797272.76</v>
      </c>
      <c r="G5" s="20"/>
    </row>
    <row r="6" spans="1:11" ht="15.75" x14ac:dyDescent="0.25">
      <c r="A6" s="21"/>
      <c r="B6" s="101"/>
      <c r="C6" s="101"/>
      <c r="D6" s="101"/>
      <c r="E6" s="101"/>
      <c r="F6" s="22"/>
      <c r="G6" s="23"/>
    </row>
    <row r="7" spans="1:11" ht="18" customHeight="1" x14ac:dyDescent="0.25">
      <c r="A7" s="108" t="s">
        <v>7</v>
      </c>
      <c r="B7" s="100"/>
      <c r="C7" s="100"/>
      <c r="D7" s="100"/>
      <c r="E7" s="100"/>
      <c r="F7" s="22"/>
      <c r="G7" s="23"/>
    </row>
    <row r="8" spans="1:11" s="28" customFormat="1" ht="24" customHeight="1" thickBot="1" x14ac:dyDescent="0.35">
      <c r="A8" s="24" t="s">
        <v>8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6" customFormat="1" ht="53.25" customHeight="1" x14ac:dyDescent="0.25">
      <c r="A10" s="29" t="s">
        <v>9</v>
      </c>
      <c r="B10" s="12" t="s">
        <v>4</v>
      </c>
      <c r="C10" s="13" t="s">
        <v>2</v>
      </c>
      <c r="D10" s="14" t="s">
        <v>3</v>
      </c>
      <c r="E10" s="15" t="s">
        <v>33</v>
      </c>
      <c r="F10" s="30" t="s">
        <v>10</v>
      </c>
      <c r="G10" s="31" t="s">
        <v>11</v>
      </c>
    </row>
    <row r="11" spans="1:11" ht="52.5" customHeight="1" x14ac:dyDescent="0.25">
      <c r="A11" s="32" t="s">
        <v>12</v>
      </c>
      <c r="B11" s="33">
        <v>626184.13</v>
      </c>
      <c r="C11" s="34">
        <v>2634454.2799999998</v>
      </c>
      <c r="D11" s="34">
        <v>2671426.5</v>
      </c>
      <c r="E11" s="35">
        <f>B11+C11-D11</f>
        <v>589211.90999999968</v>
      </c>
      <c r="F11" s="36">
        <f>C11</f>
        <v>2634454.2799999998</v>
      </c>
      <c r="G11" s="37"/>
    </row>
    <row r="12" spans="1:11" ht="22.5" customHeight="1" x14ac:dyDescent="0.25">
      <c r="A12" s="32" t="s">
        <v>13</v>
      </c>
      <c r="B12" s="33">
        <v>540034.93000000005</v>
      </c>
      <c r="C12" s="34">
        <v>2473040.7200000002</v>
      </c>
      <c r="D12" s="34">
        <v>2416715.71</v>
      </c>
      <c r="E12" s="35">
        <f>B12+C12-D12</f>
        <v>596359.94000000041</v>
      </c>
      <c r="F12" s="36">
        <f t="shared" ref="F12:F14" si="0">C12</f>
        <v>2473040.7200000002</v>
      </c>
      <c r="G12" s="37"/>
    </row>
    <row r="13" spans="1:11" ht="22.5" customHeight="1" x14ac:dyDescent="0.25">
      <c r="A13" s="32" t="s">
        <v>14</v>
      </c>
      <c r="B13" s="33">
        <v>365606.75</v>
      </c>
      <c r="C13" s="34">
        <v>1522317.71</v>
      </c>
      <c r="D13" s="34">
        <v>1319213.01</v>
      </c>
      <c r="E13" s="35">
        <f>B13+C13-D13</f>
        <v>568711.44999999995</v>
      </c>
      <c r="F13" s="36">
        <f t="shared" si="0"/>
        <v>1522317.71</v>
      </c>
      <c r="G13" s="38"/>
    </row>
    <row r="14" spans="1:11" ht="24" customHeight="1" x14ac:dyDescent="0.25">
      <c r="A14" s="39" t="s">
        <v>15</v>
      </c>
      <c r="B14" s="40">
        <v>66610.14</v>
      </c>
      <c r="C14" s="41">
        <v>549246.64</v>
      </c>
      <c r="D14" s="41">
        <v>518234.17</v>
      </c>
      <c r="E14" s="35">
        <f>B14+C14-D14</f>
        <v>97622.610000000044</v>
      </c>
      <c r="F14" s="36">
        <f t="shared" si="0"/>
        <v>549246.64</v>
      </c>
      <c r="G14" s="38"/>
    </row>
    <row r="15" spans="1:11" s="47" customFormat="1" ht="21.75" customHeight="1" thickBot="1" x14ac:dyDescent="0.3">
      <c r="A15" s="42" t="s">
        <v>16</v>
      </c>
      <c r="B15" s="18">
        <f>SUM(B11:B14)</f>
        <v>1598435.95</v>
      </c>
      <c r="C15" s="43">
        <f>SUM(C11:C14)</f>
        <v>7179059.3499999996</v>
      </c>
      <c r="D15" s="43">
        <f>SUM(D11:D14)</f>
        <v>6925589.3899999997</v>
      </c>
      <c r="E15" s="44">
        <f>SUM(E11:E14)</f>
        <v>1851905.9100000001</v>
      </c>
      <c r="F15" s="45">
        <f>SUM(F11:F12:F13:F14)</f>
        <v>7179059.3499999996</v>
      </c>
      <c r="G15" s="46"/>
    </row>
    <row r="16" spans="1:11" s="47" customFormat="1" ht="19.5" customHeight="1" x14ac:dyDescent="0.25">
      <c r="A16" s="48"/>
      <c r="B16" s="22"/>
      <c r="C16" s="22"/>
      <c r="D16" s="22"/>
      <c r="E16" s="22"/>
      <c r="F16" s="49"/>
      <c r="G16" s="50"/>
    </row>
    <row r="17" spans="1:14" s="28" customFormat="1" ht="20.25" customHeight="1" thickBot="1" x14ac:dyDescent="0.35">
      <c r="A17" s="93" t="s">
        <v>17</v>
      </c>
      <c r="B17" s="94"/>
      <c r="C17" s="51"/>
      <c r="D17" s="52"/>
      <c r="E17" s="26"/>
      <c r="F17" s="53"/>
      <c r="G17" s="54"/>
    </row>
    <row r="18" spans="1:14" ht="21" customHeight="1" thickBot="1" x14ac:dyDescent="0.3">
      <c r="B18" s="55" t="s">
        <v>0</v>
      </c>
      <c r="C18" s="56"/>
      <c r="D18" s="56"/>
      <c r="E18" s="57"/>
      <c r="F18" s="58" t="s">
        <v>1</v>
      </c>
      <c r="G18" s="59"/>
    </row>
    <row r="19" spans="1:14" s="16" customFormat="1" ht="78.75" customHeight="1" thickBot="1" x14ac:dyDescent="0.3">
      <c r="A19" s="60" t="s">
        <v>18</v>
      </c>
      <c r="B19" s="61" t="s">
        <v>4</v>
      </c>
      <c r="C19" s="62" t="s">
        <v>2</v>
      </c>
      <c r="D19" s="63" t="s">
        <v>3</v>
      </c>
      <c r="E19" s="64" t="s">
        <v>33</v>
      </c>
      <c r="F19" s="65" t="s">
        <v>5</v>
      </c>
      <c r="G19" s="66" t="s">
        <v>11</v>
      </c>
    </row>
    <row r="20" spans="1:14" ht="56.25" customHeight="1" x14ac:dyDescent="0.25">
      <c r="A20" s="165" t="s">
        <v>19</v>
      </c>
      <c r="B20" s="67">
        <v>0</v>
      </c>
      <c r="C20" s="68">
        <v>358539.84</v>
      </c>
      <c r="D20" s="68">
        <v>300227.51</v>
      </c>
      <c r="E20" s="69">
        <f>B20+C20-D20</f>
        <v>58312.330000000016</v>
      </c>
      <c r="F20" s="70">
        <f>SUM(F21:F25)</f>
        <v>466470.01</v>
      </c>
      <c r="G20" s="71"/>
      <c r="H20" s="102">
        <f>F20-C20</f>
        <v>107930.16999999998</v>
      </c>
    </row>
    <row r="21" spans="1:14" x14ac:dyDescent="0.25">
      <c r="A21" s="166"/>
      <c r="B21" s="72"/>
      <c r="C21" s="73"/>
      <c r="D21" s="73"/>
      <c r="E21" s="74"/>
      <c r="F21" s="75">
        <v>186252.39</v>
      </c>
      <c r="G21" s="76" t="s">
        <v>54</v>
      </c>
    </row>
    <row r="22" spans="1:14" x14ac:dyDescent="0.25">
      <c r="A22" s="166"/>
      <c r="B22" s="72"/>
      <c r="C22" s="73"/>
      <c r="D22" s="73"/>
      <c r="E22" s="74"/>
      <c r="F22" s="75">
        <v>25406.35</v>
      </c>
      <c r="G22" s="76" t="s">
        <v>36</v>
      </c>
    </row>
    <row r="23" spans="1:14" x14ac:dyDescent="0.25">
      <c r="A23" s="166"/>
      <c r="B23" s="72"/>
      <c r="C23" s="73"/>
      <c r="D23" s="73"/>
      <c r="E23" s="74"/>
      <c r="F23" s="75">
        <v>202120.05</v>
      </c>
      <c r="G23" s="76" t="s">
        <v>37</v>
      </c>
    </row>
    <row r="24" spans="1:14" ht="30" x14ac:dyDescent="0.25">
      <c r="A24" s="166"/>
      <c r="B24" s="72"/>
      <c r="C24" s="73"/>
      <c r="D24" s="73"/>
      <c r="E24" s="74"/>
      <c r="F24" s="75">
        <v>52691.22</v>
      </c>
      <c r="G24" s="76" t="s">
        <v>38</v>
      </c>
    </row>
    <row r="25" spans="1:14" ht="15.75" thickBot="1" x14ac:dyDescent="0.3">
      <c r="A25" s="127"/>
      <c r="B25" s="72"/>
      <c r="C25" s="73"/>
      <c r="D25" s="73"/>
      <c r="E25" s="74"/>
      <c r="F25" s="75"/>
      <c r="G25" s="76"/>
    </row>
    <row r="26" spans="1:14" ht="21" customHeight="1" thickBot="1" x14ac:dyDescent="0.3">
      <c r="A26" s="165" t="s">
        <v>20</v>
      </c>
      <c r="B26" s="129">
        <v>775822.65</v>
      </c>
      <c r="C26" s="130">
        <v>1273503.24</v>
      </c>
      <c r="D26" s="130">
        <v>1574918.34</v>
      </c>
      <c r="E26" s="130">
        <f>B26+C26-D26</f>
        <v>474407.55000000005</v>
      </c>
      <c r="F26" s="70">
        <f>SUM(F27:F28)</f>
        <v>1386704.88</v>
      </c>
      <c r="G26" s="71"/>
      <c r="H26" s="102">
        <f>F26-C26</f>
        <v>113201.6399999999</v>
      </c>
    </row>
    <row r="27" spans="1:14" x14ac:dyDescent="0.25">
      <c r="A27" s="167"/>
      <c r="B27" s="72"/>
      <c r="C27" s="73"/>
      <c r="D27" s="73"/>
      <c r="E27" s="74"/>
      <c r="F27" s="81">
        <v>1375156.44</v>
      </c>
      <c r="G27" s="76" t="s">
        <v>39</v>
      </c>
    </row>
    <row r="28" spans="1:14" ht="15.75" thickBot="1" x14ac:dyDescent="0.3">
      <c r="A28" s="158"/>
      <c r="B28" s="72"/>
      <c r="C28" s="73"/>
      <c r="D28" s="73"/>
      <c r="E28" s="74"/>
      <c r="F28" s="159">
        <v>11548.44</v>
      </c>
      <c r="G28" s="160" t="s">
        <v>44</v>
      </c>
    </row>
    <row r="29" spans="1:14" ht="29.25" x14ac:dyDescent="0.25">
      <c r="A29" s="128" t="s">
        <v>21</v>
      </c>
      <c r="B29" s="110">
        <v>0</v>
      </c>
      <c r="C29" s="111">
        <v>118098.72</v>
      </c>
      <c r="D29" s="111">
        <v>98891.46</v>
      </c>
      <c r="E29" s="112">
        <f>B29+C29-D29</f>
        <v>19207.259999999995</v>
      </c>
      <c r="F29" s="113">
        <f>SUM(F30+F31)</f>
        <v>118192</v>
      </c>
      <c r="G29" s="114"/>
      <c r="H29" s="102">
        <f>F29-C29</f>
        <v>93.279999999998836</v>
      </c>
    </row>
    <row r="30" spans="1:14" ht="15.75" thickBot="1" x14ac:dyDescent="0.3">
      <c r="A30" s="153"/>
      <c r="B30" s="154"/>
      <c r="C30" s="155"/>
      <c r="D30" s="155"/>
      <c r="E30" s="156"/>
      <c r="F30" s="98">
        <v>58192</v>
      </c>
      <c r="G30" s="99" t="s">
        <v>40</v>
      </c>
      <c r="H30" s="102"/>
    </row>
    <row r="31" spans="1:14" ht="15.75" thickBot="1" x14ac:dyDescent="0.3">
      <c r="A31" s="77"/>
      <c r="B31" s="78"/>
      <c r="C31" s="79"/>
      <c r="D31" s="79"/>
      <c r="E31" s="80"/>
      <c r="F31" s="150">
        <v>60000</v>
      </c>
      <c r="G31" s="138" t="s">
        <v>41</v>
      </c>
    </row>
    <row r="32" spans="1:14" ht="30" thickBot="1" x14ac:dyDescent="0.3">
      <c r="A32" s="142" t="s">
        <v>22</v>
      </c>
      <c r="B32" s="143">
        <v>0</v>
      </c>
      <c r="C32" s="144">
        <v>1107533.1599999999</v>
      </c>
      <c r="D32" s="144">
        <v>927405.86</v>
      </c>
      <c r="E32" s="145">
        <f>B32+C32-D32</f>
        <v>180127.29999999993</v>
      </c>
      <c r="F32" s="146">
        <f>SUM(F33:F38)</f>
        <v>1419522.93</v>
      </c>
      <c r="G32" s="11"/>
      <c r="H32" s="102">
        <f>F32-C32</f>
        <v>311989.77</v>
      </c>
      <c r="J32" s="87"/>
      <c r="M32" s="88"/>
      <c r="N32" s="88"/>
    </row>
    <row r="33" spans="1:14" x14ac:dyDescent="0.25">
      <c r="A33" s="147"/>
      <c r="B33" s="129"/>
      <c r="C33" s="130"/>
      <c r="D33" s="130"/>
      <c r="E33" s="130"/>
      <c r="F33" s="150">
        <v>696513.54</v>
      </c>
      <c r="G33" s="138" t="s">
        <v>41</v>
      </c>
      <c r="H33" s="102"/>
      <c r="J33" s="87"/>
      <c r="M33" s="88"/>
      <c r="N33" s="88"/>
    </row>
    <row r="34" spans="1:14" ht="30.75" thickBot="1" x14ac:dyDescent="0.3">
      <c r="A34" s="147"/>
      <c r="B34" s="129"/>
      <c r="C34" s="130"/>
      <c r="D34" s="130"/>
      <c r="E34" s="130"/>
      <c r="F34" s="150">
        <v>430095.65</v>
      </c>
      <c r="G34" s="138" t="s">
        <v>42</v>
      </c>
      <c r="H34" s="102"/>
      <c r="J34" s="87"/>
      <c r="M34" s="88"/>
      <c r="N34" s="88"/>
    </row>
    <row r="35" spans="1:14" ht="15.75" thickBot="1" x14ac:dyDescent="0.3">
      <c r="A35" s="147"/>
      <c r="B35" s="129"/>
      <c r="C35" s="130"/>
      <c r="D35" s="130"/>
      <c r="E35" s="130"/>
      <c r="F35" s="150">
        <v>146013.75</v>
      </c>
      <c r="G35" s="138" t="s">
        <v>43</v>
      </c>
      <c r="H35" s="102"/>
      <c r="J35" s="87"/>
      <c r="M35" s="88"/>
      <c r="N35" s="88"/>
    </row>
    <row r="36" spans="1:14" ht="15.75" thickBot="1" x14ac:dyDescent="0.3">
      <c r="A36" s="147"/>
      <c r="B36" s="129"/>
      <c r="C36" s="130"/>
      <c r="D36" s="130"/>
      <c r="E36" s="130"/>
      <c r="F36" s="150">
        <v>74500</v>
      </c>
      <c r="G36" s="138" t="s">
        <v>45</v>
      </c>
      <c r="H36" s="102"/>
      <c r="J36" s="87"/>
      <c r="M36" s="88"/>
      <c r="N36" s="88"/>
    </row>
    <row r="37" spans="1:14" ht="15.75" thickBot="1" x14ac:dyDescent="0.3">
      <c r="A37" s="147"/>
      <c r="B37" s="129"/>
      <c r="C37" s="130"/>
      <c r="D37" s="130"/>
      <c r="E37" s="130"/>
      <c r="F37" s="150">
        <v>57399.99</v>
      </c>
      <c r="G37" s="138" t="s">
        <v>46</v>
      </c>
      <c r="H37" s="102"/>
      <c r="J37" s="87"/>
      <c r="M37" s="88"/>
      <c r="N37" s="88"/>
    </row>
    <row r="38" spans="1:14" ht="15.75" thickBot="1" x14ac:dyDescent="0.3">
      <c r="A38" s="147"/>
      <c r="B38" s="129"/>
      <c r="C38" s="130"/>
      <c r="D38" s="130"/>
      <c r="E38" s="130"/>
      <c r="F38" s="150">
        <v>15000</v>
      </c>
      <c r="G38" s="138" t="s">
        <v>47</v>
      </c>
      <c r="H38" s="102"/>
      <c r="J38" s="87"/>
      <c r="M38" s="88"/>
      <c r="N38" s="88"/>
    </row>
    <row r="39" spans="1:14" ht="15.75" thickBot="1" x14ac:dyDescent="0.3">
      <c r="A39" s="139" t="s">
        <v>23</v>
      </c>
      <c r="B39" s="140"/>
      <c r="C39" s="130"/>
      <c r="D39" s="130"/>
      <c r="E39" s="130"/>
      <c r="F39" s="151">
        <f>'ТР 2020г'!E20</f>
        <v>117940.61</v>
      </c>
      <c r="G39" s="152"/>
      <c r="J39" s="87"/>
      <c r="M39" s="88"/>
      <c r="N39" s="88"/>
    </row>
    <row r="40" spans="1:14" ht="15.75" thickBot="1" x14ac:dyDescent="0.3">
      <c r="A40" s="148"/>
      <c r="B40" s="140"/>
      <c r="C40" s="149"/>
      <c r="D40" s="149"/>
      <c r="E40" s="149"/>
      <c r="F40" s="137"/>
      <c r="G40" s="141"/>
    </row>
    <row r="41" spans="1:14" ht="15.75" thickBot="1" x14ac:dyDescent="0.3">
      <c r="A41" s="86" t="s">
        <v>24</v>
      </c>
      <c r="B41" s="82">
        <v>34846.15</v>
      </c>
      <c r="C41" s="83">
        <v>111720.6</v>
      </c>
      <c r="D41" s="83">
        <v>115246.92</v>
      </c>
      <c r="E41" s="84">
        <f>B41+C41-D41</f>
        <v>31319.83</v>
      </c>
      <c r="F41" s="85">
        <f>SUM(F42)</f>
        <v>109382.98</v>
      </c>
      <c r="G41" s="23"/>
    </row>
    <row r="42" spans="1:14" ht="15.75" thickBot="1" x14ac:dyDescent="0.3">
      <c r="A42" s="77"/>
      <c r="B42" s="78"/>
      <c r="C42" s="79"/>
      <c r="D42" s="79"/>
      <c r="E42" s="80"/>
      <c r="F42" s="109">
        <v>109382.98</v>
      </c>
      <c r="G42" s="89" t="s">
        <v>48</v>
      </c>
      <c r="H42" s="102">
        <f>F41-C41</f>
        <v>-2337.6200000000099</v>
      </c>
    </row>
    <row r="43" spans="1:14" ht="34.5" customHeight="1" thickBot="1" x14ac:dyDescent="0.3">
      <c r="A43" s="131" t="s">
        <v>25</v>
      </c>
      <c r="B43" s="132">
        <f>B20+B26+B29+B32+B41</f>
        <v>810668.8</v>
      </c>
      <c r="C43" s="132">
        <f>C20+C26+C29+C32+C41</f>
        <v>2969395.56</v>
      </c>
      <c r="D43" s="132">
        <f>D20+D26+D29+D32+D41</f>
        <v>3016690.09</v>
      </c>
      <c r="E43" s="132">
        <f>E20+E26+E29+E32+E41</f>
        <v>763374.27</v>
      </c>
      <c r="F43" s="132">
        <f>SUM(F41+F39+F32+F29+F26 +F20)</f>
        <v>3618213.41</v>
      </c>
      <c r="G43" s="133"/>
    </row>
    <row r="44" spans="1:14" ht="44.25" customHeight="1" thickBot="1" x14ac:dyDescent="0.3">
      <c r="A44" s="157" t="s">
        <v>34</v>
      </c>
      <c r="B44" s="61" t="s">
        <v>67</v>
      </c>
      <c r="C44" s="62" t="s">
        <v>2</v>
      </c>
      <c r="D44" s="63" t="s">
        <v>68</v>
      </c>
      <c r="E44" s="64" t="s">
        <v>66</v>
      </c>
      <c r="F44" s="132"/>
      <c r="G44" s="133"/>
    </row>
    <row r="45" spans="1:14" ht="34.5" customHeight="1" thickBot="1" x14ac:dyDescent="0.3">
      <c r="A45" s="131" t="s">
        <v>35</v>
      </c>
      <c r="B45" s="132">
        <v>0</v>
      </c>
      <c r="C45" s="132">
        <v>64934.7</v>
      </c>
      <c r="D45" s="132">
        <v>0</v>
      </c>
      <c r="E45" s="132">
        <f>SUM(B45+C45-D45)</f>
        <v>64934.7</v>
      </c>
      <c r="F45" s="132"/>
      <c r="G45" s="133"/>
    </row>
    <row r="46" spans="1:14" s="47" customFormat="1" ht="20.25" thickBot="1" x14ac:dyDescent="0.35">
      <c r="A46" s="134"/>
      <c r="B46" s="135"/>
      <c r="C46" s="136"/>
      <c r="D46" s="136"/>
      <c r="E46" s="136"/>
      <c r="F46" s="137"/>
      <c r="G46" s="138"/>
      <c r="H46" s="102">
        <f>F43-C43</f>
        <v>648817.85000000009</v>
      </c>
      <c r="J46" s="28"/>
      <c r="K46" s="28"/>
    </row>
    <row r="47" spans="1:14" x14ac:dyDescent="0.25">
      <c r="A47" s="90"/>
      <c r="B47" s="91"/>
      <c r="C47" s="73"/>
      <c r="D47" s="73"/>
      <c r="E47" s="73"/>
      <c r="F47" s="73"/>
      <c r="G47" s="92"/>
      <c r="J47" s="16"/>
      <c r="K47" s="16"/>
    </row>
    <row r="48" spans="1:14" x14ac:dyDescent="0.25">
      <c r="H48" s="90"/>
    </row>
    <row r="88" spans="3:5" x14ac:dyDescent="0.25">
      <c r="C88" s="95"/>
      <c r="D88" s="96"/>
      <c r="E88" s="96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Layout" topLeftCell="A7" zoomScaleNormal="100" workbookViewId="0">
      <selection activeCell="D13" sqref="D13"/>
    </sheetView>
  </sheetViews>
  <sheetFormatPr defaultRowHeight="15" x14ac:dyDescent="0.25"/>
  <cols>
    <col min="1" max="1" width="5.85546875" style="115" customWidth="1"/>
    <col min="2" max="2" width="59.85546875" style="115" customWidth="1"/>
    <col min="3" max="3" width="17.42578125" style="115" customWidth="1"/>
    <col min="4" max="4" width="18.85546875" style="122" customWidth="1"/>
    <col min="5" max="5" width="25" style="122" customWidth="1"/>
    <col min="6" max="16384" width="9.140625" style="115"/>
  </cols>
  <sheetData>
    <row r="1" spans="1:7" s="123" customFormat="1" ht="63.75" customHeight="1" x14ac:dyDescent="0.3">
      <c r="A1" s="172" t="s">
        <v>55</v>
      </c>
      <c r="B1" s="173"/>
      <c r="C1" s="173"/>
      <c r="D1" s="173"/>
      <c r="E1" s="162"/>
      <c r="F1" s="162"/>
      <c r="G1" s="162"/>
    </row>
    <row r="2" spans="1:7" ht="27" x14ac:dyDescent="0.35">
      <c r="B2" s="170" t="s">
        <v>53</v>
      </c>
      <c r="C2" s="171"/>
      <c r="D2" s="171"/>
      <c r="E2" s="171"/>
      <c r="F2" s="124"/>
    </row>
    <row r="3" spans="1:7" ht="26.25" customHeight="1" x14ac:dyDescent="0.25">
      <c r="A3" s="116" t="s">
        <v>26</v>
      </c>
      <c r="B3" s="116" t="s">
        <v>27</v>
      </c>
      <c r="C3" s="117" t="s">
        <v>28</v>
      </c>
      <c r="D3" s="118" t="s">
        <v>29</v>
      </c>
      <c r="E3" s="118" t="s">
        <v>30</v>
      </c>
      <c r="F3" s="119"/>
    </row>
    <row r="4" spans="1:7" x14ac:dyDescent="0.25">
      <c r="A4" s="116">
        <v>1</v>
      </c>
      <c r="B4" s="117" t="s">
        <v>31</v>
      </c>
      <c r="C4" s="120" t="s">
        <v>56</v>
      </c>
      <c r="D4" s="163">
        <v>10000</v>
      </c>
      <c r="E4" s="121">
        <v>4192.3999999999996</v>
      </c>
    </row>
    <row r="5" spans="1:7" x14ac:dyDescent="0.25">
      <c r="A5" s="116">
        <v>2</v>
      </c>
      <c r="B5" s="117" t="s">
        <v>49</v>
      </c>
      <c r="C5" s="120" t="s">
        <v>59</v>
      </c>
      <c r="D5" s="163">
        <v>20000</v>
      </c>
      <c r="E5" s="121">
        <v>1994.87</v>
      </c>
    </row>
    <row r="6" spans="1:7" x14ac:dyDescent="0.25">
      <c r="A6" s="116">
        <v>3</v>
      </c>
      <c r="B6" s="117" t="s">
        <v>50</v>
      </c>
      <c r="C6" s="120"/>
      <c r="D6" s="163">
        <v>10000</v>
      </c>
      <c r="E6" s="121">
        <v>8046.34</v>
      </c>
    </row>
    <row r="7" spans="1:7" x14ac:dyDescent="0.25">
      <c r="A7" s="116">
        <v>4</v>
      </c>
      <c r="B7" s="117" t="s">
        <v>51</v>
      </c>
      <c r="C7" s="120" t="s">
        <v>52</v>
      </c>
      <c r="D7" s="163">
        <v>10000</v>
      </c>
      <c r="E7" s="121">
        <v>4788</v>
      </c>
    </row>
    <row r="8" spans="1:7" x14ac:dyDescent="0.25">
      <c r="A8" s="116">
        <v>5</v>
      </c>
      <c r="B8" s="117" t="s">
        <v>57</v>
      </c>
      <c r="C8" s="120" t="s">
        <v>58</v>
      </c>
      <c r="D8" s="163">
        <v>1000</v>
      </c>
      <c r="E8" s="121">
        <v>1029</v>
      </c>
    </row>
    <row r="9" spans="1:7" x14ac:dyDescent="0.25">
      <c r="A9" s="116">
        <v>6</v>
      </c>
      <c r="B9" s="117" t="s">
        <v>60</v>
      </c>
      <c r="C9" s="120" t="s">
        <v>61</v>
      </c>
      <c r="D9" s="163">
        <v>1000</v>
      </c>
      <c r="E9" s="121">
        <v>890</v>
      </c>
    </row>
    <row r="10" spans="1:7" x14ac:dyDescent="0.25">
      <c r="A10" s="116">
        <v>7</v>
      </c>
      <c r="B10" s="117" t="s">
        <v>62</v>
      </c>
      <c r="C10" s="120"/>
      <c r="D10" s="163">
        <v>20000</v>
      </c>
      <c r="E10" s="121"/>
    </row>
    <row r="11" spans="1:7" x14ac:dyDescent="0.25">
      <c r="A11" s="116">
        <v>8</v>
      </c>
      <c r="B11" s="117" t="s">
        <v>63</v>
      </c>
      <c r="C11" s="120"/>
      <c r="D11" s="163">
        <v>20000</v>
      </c>
      <c r="E11" s="121"/>
    </row>
    <row r="12" spans="1:7" x14ac:dyDescent="0.25">
      <c r="A12" s="116">
        <v>9</v>
      </c>
      <c r="B12" s="117" t="s">
        <v>65</v>
      </c>
      <c r="C12" s="120" t="s">
        <v>64</v>
      </c>
      <c r="D12" s="163">
        <v>5000</v>
      </c>
      <c r="E12" s="121"/>
    </row>
    <row r="13" spans="1:7" x14ac:dyDescent="0.25">
      <c r="A13" s="116"/>
      <c r="B13" s="117"/>
      <c r="C13" s="120"/>
      <c r="D13" s="164"/>
      <c r="E13" s="121"/>
    </row>
    <row r="14" spans="1:7" x14ac:dyDescent="0.25">
      <c r="A14" s="116"/>
      <c r="B14" s="117"/>
      <c r="C14" s="120"/>
      <c r="D14" s="164"/>
      <c r="E14" s="121"/>
    </row>
    <row r="15" spans="1:7" x14ac:dyDescent="0.25">
      <c r="A15" s="116"/>
      <c r="B15" s="117"/>
      <c r="C15" s="120"/>
      <c r="D15" s="164"/>
      <c r="E15" s="121"/>
    </row>
    <row r="16" spans="1:7" x14ac:dyDescent="0.25">
      <c r="A16" s="116"/>
      <c r="B16" s="117"/>
      <c r="C16" s="120"/>
      <c r="D16" s="163"/>
      <c r="E16" s="118"/>
    </row>
    <row r="17" spans="1:5" x14ac:dyDescent="0.25">
      <c r="A17" s="116"/>
      <c r="B17" s="117"/>
      <c r="C17" s="116"/>
      <c r="D17" s="163"/>
      <c r="E17" s="118"/>
    </row>
    <row r="18" spans="1:5" x14ac:dyDescent="0.25">
      <c r="C18" s="125" t="s">
        <v>32</v>
      </c>
      <c r="D18" s="126">
        <f>SUM(D4:D17)</f>
        <v>97000</v>
      </c>
      <c r="E18" s="126">
        <f>SUM(E4:E17)</f>
        <v>20940.61</v>
      </c>
    </row>
    <row r="20" spans="1:5" x14ac:dyDescent="0.25">
      <c r="E20" s="161">
        <f>SUM(E18+D18)</f>
        <v>117940.61</v>
      </c>
    </row>
  </sheetData>
  <mergeCells count="2">
    <mergeCell ref="B2:E2"/>
    <mergeCell ref="A1:D1"/>
  </mergeCells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2020г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2021-03-24T12:39:55Z</cp:lastPrinted>
  <dcterms:created xsi:type="dcterms:W3CDTF">2020-02-13T12:53:48Z</dcterms:created>
  <dcterms:modified xsi:type="dcterms:W3CDTF">2021-03-25T12:28:56Z</dcterms:modified>
  <cp:category/>
  <cp:contentStatus/>
</cp:coreProperties>
</file>